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940" windowHeight="11640" activeTab="0"/>
  </bookViews>
  <sheets>
    <sheet name="Herren" sheetId="1" r:id="rId1"/>
    <sheet name="Damen" sheetId="2" r:id="rId2"/>
    <sheet name="Zeitplan" sheetId="3" r:id="rId3"/>
  </sheets>
  <definedNames>
    <definedName name="_xlfn.COUNTIFS" hidden="1">#NAME?</definedName>
    <definedName name="_xlnm.Print_Area" localSheetId="1">'Damen'!$B$1:$S$21</definedName>
    <definedName name="_xlnm.Print_Area" localSheetId="0">'Herren'!$A$1:$Q$37</definedName>
    <definedName name="_xlnm.Print_Area" localSheetId="2">'Zeitplan'!$B$1:$F$30</definedName>
  </definedNames>
  <calcPr fullCalcOnLoad="1"/>
</workbook>
</file>

<file path=xl/sharedStrings.xml><?xml version="1.0" encoding="utf-8"?>
<sst xmlns="http://schemas.openxmlformats.org/spreadsheetml/2006/main" count="167" uniqueCount="81">
  <si>
    <t>Platz</t>
  </si>
  <si>
    <t>Name</t>
  </si>
  <si>
    <t>Sieger</t>
  </si>
  <si>
    <t>Sieger Trostrunde</t>
  </si>
  <si>
    <t>Achtelfinale</t>
  </si>
  <si>
    <t>Viertelfinale</t>
  </si>
  <si>
    <t>Halbfinale</t>
  </si>
  <si>
    <t>Finale</t>
  </si>
  <si>
    <t>Vereinsmeisterschaften LTC 2018, Herren</t>
  </si>
  <si>
    <t>Spiel 1</t>
  </si>
  <si>
    <t>Spiel 2</t>
  </si>
  <si>
    <t>Spiel 3</t>
  </si>
  <si>
    <t>Spiel 4</t>
  </si>
  <si>
    <t>Teilnehmer</t>
  </si>
  <si>
    <t>Sebastian Cremer</t>
  </si>
  <si>
    <t>LK</t>
  </si>
  <si>
    <t>Sven Peukert</t>
  </si>
  <si>
    <t>Anton Bittner</t>
  </si>
  <si>
    <t>Harald Kaiser</t>
  </si>
  <si>
    <t>Bartosz Swiatek</t>
  </si>
  <si>
    <t>Benedikt Harant</t>
  </si>
  <si>
    <t>Simon Kronseder</t>
  </si>
  <si>
    <t>Thomas Bosowski</t>
  </si>
  <si>
    <t>Francisco Gastelo</t>
  </si>
  <si>
    <t>Chris Fischer-Gissot</t>
  </si>
  <si>
    <t>Sebastian Poncé</t>
  </si>
  <si>
    <t>Michael Gaese</t>
  </si>
  <si>
    <t>Miroslav Mirt</t>
  </si>
  <si>
    <t>Freilos</t>
  </si>
  <si>
    <t>Konkurrenz</t>
  </si>
  <si>
    <t>Spielnr.</t>
  </si>
  <si>
    <t>Uhrzeit</t>
  </si>
  <si>
    <t>Tag</t>
  </si>
  <si>
    <t>Herren</t>
  </si>
  <si>
    <t>Damen</t>
  </si>
  <si>
    <t>Daniela Blessmann</t>
  </si>
  <si>
    <t>Modus: Jeder gegen jeden</t>
  </si>
  <si>
    <t>Spielerin 1</t>
  </si>
  <si>
    <t>Spielerin 2</t>
  </si>
  <si>
    <t>Samstag</t>
  </si>
  <si>
    <t>Sonntag</t>
  </si>
  <si>
    <t>09:30 Uhr</t>
  </si>
  <si>
    <t>11:15 Uhr</t>
  </si>
  <si>
    <t>13:00 Uhr</t>
  </si>
  <si>
    <t>15:00 Uhr</t>
  </si>
  <si>
    <t>16:45 Uhr</t>
  </si>
  <si>
    <t>10:00 Uhr</t>
  </si>
  <si>
    <t>11:45 Uhr</t>
  </si>
  <si>
    <t>13:30 Uhr</t>
  </si>
  <si>
    <t>Kleines Finale</t>
  </si>
  <si>
    <t>Kleines HF</t>
  </si>
  <si>
    <t>Kleines VF</t>
  </si>
  <si>
    <t>Satz 1</t>
  </si>
  <si>
    <t>Satz 2</t>
  </si>
  <si>
    <t>Satz 3</t>
  </si>
  <si>
    <t>Siegerin</t>
  </si>
  <si>
    <t>Spiele</t>
  </si>
  <si>
    <t>Siege</t>
  </si>
  <si>
    <t>Sätze</t>
  </si>
  <si>
    <t>Anzahl Sätze</t>
  </si>
  <si>
    <t>Sätze Spielerin 1</t>
  </si>
  <si>
    <t>Sätze Spielerin 2</t>
  </si>
  <si>
    <t>Bei gleicher Anzahl an Siegen zählt der direkte Vergleich</t>
  </si>
  <si>
    <t>Bei ausgeglichenem direkten Vergleich zählt die Differenz der gewonnen Sätze</t>
  </si>
  <si>
    <t>Bei ausgeglichener Differenz gewonnener Sätze zählt die Differenz der gewonnen Spiele</t>
  </si>
  <si>
    <t>Siegerin Satz 1</t>
  </si>
  <si>
    <t>Siegerin Satz 2</t>
  </si>
  <si>
    <t>Siegerin Satz 3</t>
  </si>
  <si>
    <t>Tag, Uhrzeit, Platz</t>
  </si>
  <si>
    <t>Platzierung</t>
  </si>
  <si>
    <t>Zeitplan Vereinsmeisterschaften LTC 2018</t>
  </si>
  <si>
    <t>!!! gemeinsames Grillen am Samstag ab ca. 17:30 Uhr !!!</t>
  </si>
  <si>
    <t>Spielnr.*</t>
  </si>
  <si>
    <t>*:</t>
  </si>
  <si>
    <t>Die Spielnr. entnehmt ihr bitte den jeweiligen Turnierbäumen</t>
  </si>
  <si>
    <t>Birte Hilbert</t>
  </si>
  <si>
    <t>Amelie Witzleben</t>
  </si>
  <si>
    <t>Simon Gliss</t>
  </si>
  <si>
    <t>Sebastian Lauf</t>
  </si>
  <si>
    <t>Siegerin Gruppe</t>
  </si>
  <si>
    <t>Zweite Gruppe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</si>
</sst>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6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11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2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5" fillId="0" borderId="0" xfId="0" applyFont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9"/>
  <sheetViews>
    <sheetView showGridLines="0" tabSelected="1" zoomScale="80" zoomScaleNormal="80" zoomScalePageLayoutView="0" workbookViewId="0" topLeftCell="A5">
      <selection activeCell="I35" sqref="I35"/>
    </sheetView>
  </sheetViews>
  <sheetFormatPr defaultColWidth="11.5546875" defaultRowHeight="15"/>
  <cols>
    <col min="1" max="1" width="16.4453125" style="0" bestFit="1" customWidth="1"/>
    <col min="2" max="2" width="4.77734375" style="0" customWidth="1"/>
    <col min="3" max="3" width="20.77734375" style="0" customWidth="1"/>
    <col min="4" max="4" width="4.77734375" style="0" customWidth="1"/>
    <col min="5" max="5" width="20.77734375" style="0" customWidth="1"/>
    <col min="6" max="6" width="4.77734375" style="0" customWidth="1"/>
    <col min="7" max="7" width="20.77734375" style="0" customWidth="1"/>
    <col min="8" max="8" width="4.77734375" style="0" customWidth="1"/>
    <col min="9" max="9" width="20.77734375" style="0" customWidth="1"/>
    <col min="10" max="10" width="5.4453125" style="0" customWidth="1"/>
    <col min="11" max="11" width="20.77734375" style="0" customWidth="1"/>
    <col min="12" max="12" width="4.77734375" style="0" customWidth="1"/>
    <col min="13" max="13" width="20.77734375" style="0" customWidth="1"/>
    <col min="14" max="14" width="4.77734375" style="0" customWidth="1"/>
    <col min="15" max="15" width="20.77734375" style="0" customWidth="1"/>
    <col min="16" max="16" width="4.77734375" style="0" customWidth="1"/>
    <col min="17" max="17" width="20.77734375" style="0" customWidth="1"/>
    <col min="18" max="18" width="16.3359375" style="0" customWidth="1"/>
    <col min="19" max="19" width="16.99609375" style="0" bestFit="1" customWidth="1"/>
  </cols>
  <sheetData>
    <row r="2" spans="9:19" ht="15.75">
      <c r="I2" s="13" t="s">
        <v>8</v>
      </c>
      <c r="K2" s="16"/>
      <c r="S2" s="17" t="s">
        <v>13</v>
      </c>
    </row>
    <row r="3" spans="19:20" ht="15.75">
      <c r="S3" s="16" t="s">
        <v>1</v>
      </c>
      <c r="T3" s="10" t="s">
        <v>15</v>
      </c>
    </row>
    <row r="4" spans="19:20" ht="15">
      <c r="S4" t="s">
        <v>16</v>
      </c>
      <c r="T4" s="9">
        <v>14</v>
      </c>
    </row>
    <row r="5" spans="2:20" ht="16.5" thickBot="1">
      <c r="B5" s="35"/>
      <c r="C5" s="10" t="s">
        <v>49</v>
      </c>
      <c r="D5" s="35" t="s">
        <v>30</v>
      </c>
      <c r="E5" s="10" t="s">
        <v>50</v>
      </c>
      <c r="F5" s="35" t="s">
        <v>30</v>
      </c>
      <c r="G5" s="10" t="s">
        <v>51</v>
      </c>
      <c r="H5" s="35" t="s">
        <v>30</v>
      </c>
      <c r="I5" s="34" t="s">
        <v>4</v>
      </c>
      <c r="J5" s="36" t="s">
        <v>30</v>
      </c>
      <c r="K5" s="10" t="s">
        <v>5</v>
      </c>
      <c r="L5" s="35" t="s">
        <v>30</v>
      </c>
      <c r="M5" s="10" t="s">
        <v>6</v>
      </c>
      <c r="N5" s="35" t="s">
        <v>30</v>
      </c>
      <c r="O5" s="10" t="s">
        <v>7</v>
      </c>
      <c r="P5" s="35" t="s">
        <v>30</v>
      </c>
      <c r="S5" t="s">
        <v>14</v>
      </c>
      <c r="T5" s="9">
        <v>15</v>
      </c>
    </row>
    <row r="6" spans="2:20" ht="13.5" customHeight="1" thickBot="1">
      <c r="B6" s="1"/>
      <c r="C6" s="1"/>
      <c r="I6" s="18" t="s">
        <v>16</v>
      </c>
      <c r="J6" s="4"/>
      <c r="S6" t="s">
        <v>17</v>
      </c>
      <c r="T6" s="9">
        <v>15</v>
      </c>
    </row>
    <row r="7" spans="2:20" ht="13.5" customHeight="1" thickBot="1">
      <c r="B7" s="12"/>
      <c r="C7" s="12"/>
      <c r="G7" s="19" t="s">
        <v>28</v>
      </c>
      <c r="H7" s="5"/>
      <c r="I7" s="20"/>
      <c r="J7" s="25">
        <v>1</v>
      </c>
      <c r="K7" s="19" t="s">
        <v>16</v>
      </c>
      <c r="L7" s="5"/>
      <c r="S7" t="s">
        <v>19</v>
      </c>
      <c r="T7" s="9">
        <v>16</v>
      </c>
    </row>
    <row r="8" spans="2:20" ht="13.5" customHeight="1" thickBot="1">
      <c r="B8" s="12"/>
      <c r="C8" s="12"/>
      <c r="I8" s="18" t="s">
        <v>28</v>
      </c>
      <c r="J8" s="4"/>
      <c r="S8" t="s">
        <v>20</v>
      </c>
      <c r="T8" s="9">
        <v>16</v>
      </c>
    </row>
    <row r="9" spans="2:20" ht="13.5" customHeight="1" thickBot="1">
      <c r="B9" s="12"/>
      <c r="C9" s="12"/>
      <c r="E9" s="2"/>
      <c r="F9" s="5"/>
      <c r="G9" s="20"/>
      <c r="H9" s="25">
        <v>13</v>
      </c>
      <c r="I9" s="24"/>
      <c r="K9" s="15" t="str">
        <f>VLOOKUP("Herren"&amp;L9,Zeitplan!$A$1:$D$32,4,0)&amp;", "&amp;VLOOKUP("Herren"&amp;L9,Zeitplan!$A$1:$E$32,5,0)&amp;": Platz "&amp;VLOOKUP("Herren"&amp;L9,Zeitplan!$A$1:$F$32,6,0)</f>
        <v>Samstag, 13:00 Uhr: Platz 3</v>
      </c>
      <c r="L9" s="24">
        <v>9</v>
      </c>
      <c r="M9" s="2">
        <f>IF(L7=L11,"",IF(L7&gt;L11,K7,K11))</f>
      </c>
      <c r="N9" s="5"/>
      <c r="S9" t="s">
        <v>21</v>
      </c>
      <c r="T9" s="9">
        <v>17</v>
      </c>
    </row>
    <row r="10" spans="9:20" ht="13.5" customHeight="1" thickBot="1">
      <c r="I10" s="3" t="s">
        <v>24</v>
      </c>
      <c r="J10" s="4"/>
      <c r="S10" t="s">
        <v>25</v>
      </c>
      <c r="T10" s="9">
        <v>17</v>
      </c>
    </row>
    <row r="11" spans="2:20" ht="13.5" customHeight="1" thickBot="1">
      <c r="B11" s="1"/>
      <c r="C11">
        <f>IF(F9=F17,"",IF(F9&gt;F17,E9,E17))</f>
      </c>
      <c r="G11" s="2">
        <f>IF(F10=F12,"",IF(F10&gt;F12,E10,E12))</f>
      </c>
      <c r="H11" s="5"/>
      <c r="I11" s="15" t="str">
        <f>VLOOKUP(J11,Zeitplan!$C$1:$D$25,2,0)&amp;", "&amp;VLOOKUP(J11,Zeitplan!$C$1:$E$25,3,0)&amp;": Platz "&amp;VLOOKUP(J11,Zeitplan!$C$1:$F$25,4,0)</f>
        <v>Samstag, 09:30 Uhr: Platz 2</v>
      </c>
      <c r="J11" s="24">
        <v>2</v>
      </c>
      <c r="K11" s="2">
        <f>IF(J10=J12,"",IF(J10&gt;J12,I10,I12))</f>
      </c>
      <c r="L11" s="5"/>
      <c r="S11" t="s">
        <v>27</v>
      </c>
      <c r="T11" s="9">
        <v>19</v>
      </c>
    </row>
    <row r="12" spans="2:20" ht="13.5" customHeight="1" thickBot="1">
      <c r="B12" s="1"/>
      <c r="I12" s="3" t="s">
        <v>25</v>
      </c>
      <c r="J12" s="26"/>
      <c r="S12" t="s">
        <v>26</v>
      </c>
      <c r="T12" s="9">
        <v>21</v>
      </c>
    </row>
    <row r="13" spans="2:20" ht="13.5" customHeight="1" thickBot="1">
      <c r="B13" s="11"/>
      <c r="C13" s="2"/>
      <c r="D13" s="5"/>
      <c r="E13" s="15" t="str">
        <f>VLOOKUP("Herren"&amp;F13,Zeitplan!$A$1:$D$32,4,0)&amp;", "&amp;VLOOKUP("Herren"&amp;F13,Zeitplan!$A$1:$E$32,5,0)&amp;": Platz "&amp;VLOOKUP("Herren"&amp;F13,Zeitplan!$A$1:$F$32,6,0)</f>
        <v>Sonntag, 10:00 Uhr: Platz 3</v>
      </c>
      <c r="F13" s="24">
        <v>19</v>
      </c>
      <c r="G13" s="14"/>
      <c r="J13" s="24"/>
      <c r="K13" s="14"/>
      <c r="M13" s="15" t="str">
        <f>VLOOKUP("Herren"&amp;N13,Zeitplan!$A$1:$D$32,4,0)&amp;", "&amp;VLOOKUP("Herren"&amp;N13,Zeitplan!$A$1:$E$32,5,0)&amp;": Platz "&amp;VLOOKUP("Herren"&amp;N13,Zeitplan!$A$1:$F$32,6,0)</f>
        <v>Sonntag, 10:00 Uhr: Platz 1</v>
      </c>
      <c r="N13" s="24">
        <v>17</v>
      </c>
      <c r="O13" s="2">
        <f>IF(N9=N17,"",IF(N9&gt;N17,M9,M17))</f>
      </c>
      <c r="P13" s="5"/>
      <c r="S13" t="s">
        <v>22</v>
      </c>
      <c r="T13" s="9">
        <v>22</v>
      </c>
    </row>
    <row r="14" spans="2:20" ht="13.5" customHeight="1" thickBot="1">
      <c r="B14" s="1"/>
      <c r="I14" s="3" t="s">
        <v>21</v>
      </c>
      <c r="J14" s="26"/>
      <c r="S14" t="s">
        <v>18</v>
      </c>
      <c r="T14" s="9">
        <v>23</v>
      </c>
    </row>
    <row r="15" spans="2:20" ht="13.5" customHeight="1" thickBot="1">
      <c r="B15" s="1"/>
      <c r="C15">
        <f>IF(N9=N17,"",IF(N9&gt;N17,M17,M9))</f>
      </c>
      <c r="G15" s="2">
        <f>IF(F14=F16,"",IF(F14&gt;F16,E14,E16))</f>
      </c>
      <c r="H15" s="5"/>
      <c r="I15" s="15" t="str">
        <f>VLOOKUP(J15,Zeitplan!$C$1:$D$25,2,0)&amp;", "&amp;VLOOKUP(J15,Zeitplan!$C$1:$E$25,3,0)&amp;": Platz "&amp;VLOOKUP(J15,Zeitplan!$C$1:$F$25,4,0)</f>
        <v>Samstag, 09:30 Uhr: Platz 3</v>
      </c>
      <c r="J15" s="24">
        <v>3</v>
      </c>
      <c r="K15" s="2">
        <f>IF(J14=J16,"",IF(J14&gt;J16,I14,I16))</f>
      </c>
      <c r="L15" s="5"/>
      <c r="S15" t="s">
        <v>23</v>
      </c>
      <c r="T15" s="9">
        <v>23</v>
      </c>
    </row>
    <row r="16" spans="2:20" ht="13.5" customHeight="1" thickBot="1">
      <c r="B16" s="1"/>
      <c r="I16" s="3" t="s">
        <v>22</v>
      </c>
      <c r="J16" s="26"/>
      <c r="S16" t="s">
        <v>24</v>
      </c>
      <c r="T16" s="9">
        <v>23</v>
      </c>
    </row>
    <row r="17" spans="2:19" ht="13.5" customHeight="1" thickBot="1">
      <c r="B17" s="1"/>
      <c r="E17" s="2"/>
      <c r="F17" s="5"/>
      <c r="G17" s="15" t="str">
        <f>VLOOKUP("Herren"&amp;H17,Zeitplan!$A$1:$D$32,4,0)&amp;", "&amp;VLOOKUP("Herren"&amp;H17,Zeitplan!$A$1:$E$32,5,0)&amp;": Platz "&amp;VLOOKUP("Herren"&amp;H17,Zeitplan!$A$1:$F$32,6,0)</f>
        <v>Samstag, 15:00 Uhr: Platz 1</v>
      </c>
      <c r="H17" s="24">
        <v>14</v>
      </c>
      <c r="J17" s="24"/>
      <c r="K17" s="15" t="str">
        <f>VLOOKUP("Herren"&amp;L17,Zeitplan!$A$1:$D$32,4,0)&amp;", "&amp;VLOOKUP("Herren"&amp;L17,Zeitplan!$A$1:$E$32,5,0)&amp;": Platz "&amp;VLOOKUP("Herren"&amp;L17,Zeitplan!$A$1:$F$32,6,0)</f>
        <v>Samstag, 13:00 Uhr: Platz 4</v>
      </c>
      <c r="L17" s="24">
        <v>10</v>
      </c>
      <c r="M17" s="2">
        <f>IF(L15=L19,"",IF(L15&gt;L19,K15,K19))</f>
      </c>
      <c r="N17" s="5"/>
      <c r="S17" t="s">
        <v>77</v>
      </c>
    </row>
    <row r="18" spans="2:19" ht="13.5" customHeight="1" thickBot="1">
      <c r="B18" s="1"/>
      <c r="I18" s="18" t="s">
        <v>23</v>
      </c>
      <c r="J18" s="26"/>
      <c r="S18" t="s">
        <v>78</v>
      </c>
    </row>
    <row r="19" spans="1:17" ht="13.5" customHeight="1" thickBot="1">
      <c r="A19" s="7" t="s">
        <v>3</v>
      </c>
      <c r="B19" s="1"/>
      <c r="G19" s="19"/>
      <c r="H19" s="5"/>
      <c r="I19" s="15" t="str">
        <f>VLOOKUP(J19,Zeitplan!$C$1:$D$25,2,0)&amp;", "&amp;VLOOKUP(J19,Zeitplan!$C$1:$E$25,3,0)&amp;": Platz "&amp;VLOOKUP(J19,Zeitplan!$C$1:$F$25,4,0)</f>
        <v>Samstag, 09:30 Uhr: Platz 4</v>
      </c>
      <c r="J19" s="24">
        <v>4</v>
      </c>
      <c r="K19" s="19"/>
      <c r="L19" s="5"/>
      <c r="Q19" s="7" t="s">
        <v>2</v>
      </c>
    </row>
    <row r="20" spans="1:17" ht="13.5" customHeight="1" thickBot="1">
      <c r="A20" s="1"/>
      <c r="B20" s="1"/>
      <c r="I20" s="18" t="s">
        <v>20</v>
      </c>
      <c r="J20" s="26"/>
      <c r="Q20" s="1"/>
    </row>
    <row r="21" spans="1:17" ht="13.5" customHeight="1" thickBot="1">
      <c r="A21" s="8"/>
      <c r="B21" s="1"/>
      <c r="C21" s="15" t="str">
        <f>VLOOKUP("Herren"&amp;D21,Zeitplan!$A$1:$D$32,4,0)&amp;", "&amp;VLOOKUP("Herren"&amp;D21,Zeitplan!$A$1:$E$32,5,0)&amp;": Platz "&amp;VLOOKUP("Herren"&amp;D21,Zeitplan!$A$1:$F$32,6,0)</f>
        <v>Sonntag, 13:30 Uhr: Platz 3</v>
      </c>
      <c r="D21" s="24">
        <v>22</v>
      </c>
      <c r="E21" s="9"/>
      <c r="J21" s="27"/>
      <c r="O21" s="15" t="str">
        <f>VLOOKUP("Herren"&amp;P21,Zeitplan!$A$1:$D$32,4,0)&amp;", "&amp;VLOOKUP("Herren"&amp;P21,Zeitplan!$A$1:$E$32,5,0)&amp;": Platz "&amp;VLOOKUP("Herren"&amp;P21,Zeitplan!$A$1:$F$32,6,0)</f>
        <v>Sonntag, 13:30 Uhr: Platz 1</v>
      </c>
      <c r="P21" s="24">
        <v>21</v>
      </c>
      <c r="Q21" s="8"/>
    </row>
    <row r="22" spans="2:10" ht="13.5" customHeight="1" thickBot="1">
      <c r="B22" s="1"/>
      <c r="I22" s="3" t="s">
        <v>78</v>
      </c>
      <c r="J22" s="26"/>
    </row>
    <row r="23" spans="2:12" ht="13.5" customHeight="1" thickBot="1">
      <c r="B23" s="1"/>
      <c r="G23" s="2">
        <f>IF(F22=F24,"",IF(F22&gt;F24,E22,E24))</f>
      </c>
      <c r="H23" s="5"/>
      <c r="I23" s="15" t="str">
        <f>VLOOKUP(J23,Zeitplan!$C$1:$D$25,2,0)&amp;", "&amp;VLOOKUP(J23,Zeitplan!$C$1:$E$25,3,0)&amp;": Platz "&amp;VLOOKUP(J23,Zeitplan!$C$1:$F$25,4,0)</f>
        <v>Samstag, 11:15 Uhr: Platz 3</v>
      </c>
      <c r="J23" s="24">
        <v>5</v>
      </c>
      <c r="K23" s="2">
        <f>IF(J22=J24,"",IF(J22&gt;J24,I22,I24))</f>
      </c>
      <c r="L23" s="5"/>
    </row>
    <row r="24" spans="2:11" ht="13.5" customHeight="1" thickBot="1">
      <c r="B24" s="1"/>
      <c r="G24" s="6"/>
      <c r="I24" s="3" t="s">
        <v>77</v>
      </c>
      <c r="J24" s="26"/>
      <c r="K24" s="6"/>
    </row>
    <row r="25" spans="2:14" ht="13.5" customHeight="1" thickBot="1">
      <c r="B25" s="1"/>
      <c r="E25" s="2"/>
      <c r="F25" s="5"/>
      <c r="G25" s="15" t="str">
        <f>VLOOKUP("Herren"&amp;H25,Zeitplan!$A$1:$D$32,4,0)&amp;", "&amp;VLOOKUP("Herren"&amp;H25,Zeitplan!$A$1:$E$32,5,0)&amp;": Platz "&amp;VLOOKUP("Herren"&amp;H25,Zeitplan!$A$1:$F$32,6,0)</f>
        <v>Samstag, 16:45 Uhr: Platz 4</v>
      </c>
      <c r="H25" s="24">
        <v>15</v>
      </c>
      <c r="J25" s="24"/>
      <c r="K25" s="15" t="str">
        <f>VLOOKUP("Herren"&amp;L25,Zeitplan!$A$1:$D$32,4,0)&amp;", "&amp;VLOOKUP("Herren"&amp;L25,Zeitplan!$A$1:$E$32,5,0)&amp;": Platz "&amp;VLOOKUP("Herren"&amp;L25,Zeitplan!$A$1:$F$32,6,0)</f>
        <v>Samstag, 15:00 Uhr: Platz 4</v>
      </c>
      <c r="L25" s="24">
        <v>11</v>
      </c>
      <c r="M25" s="2">
        <f>IF(L23=L27,"",IF(L23&gt;L27,K23,K27))</f>
      </c>
      <c r="N25" s="5"/>
    </row>
    <row r="26" spans="2:10" ht="13.5" customHeight="1" thickBot="1">
      <c r="B26" s="1"/>
      <c r="I26" s="3" t="s">
        <v>17</v>
      </c>
      <c r="J26" s="26"/>
    </row>
    <row r="27" spans="2:12" ht="13.5" customHeight="1" thickBot="1">
      <c r="B27" s="1"/>
      <c r="C27">
        <f>IF(F25=F33,"",IF(F25&gt;F33,E25,E33))</f>
      </c>
      <c r="G27" s="2">
        <f>IF(F26=F28,"",IF(F26&gt;F28,E26,E28))</f>
      </c>
      <c r="H27" s="5"/>
      <c r="I27" s="15" t="str">
        <f>VLOOKUP(J27,Zeitplan!$C$1:$D$25,2,0)&amp;", "&amp;VLOOKUP(J27,Zeitplan!$C$1:$E$25,3,0)&amp;": Platz "&amp;VLOOKUP(J27,Zeitplan!$C$1:$F$25,4,0)</f>
        <v>Samstag, 11:15 Uhr: Platz 4</v>
      </c>
      <c r="J27" s="24">
        <v>6</v>
      </c>
      <c r="K27" s="2">
        <f>IF(J26=J28,"",IF(J26&gt;J28,I26,I28))</f>
      </c>
      <c r="L27" s="5"/>
    </row>
    <row r="28" spans="2:10" ht="13.5" customHeight="1" thickBot="1">
      <c r="B28" s="1"/>
      <c r="I28" s="3" t="s">
        <v>19</v>
      </c>
      <c r="J28" s="26"/>
    </row>
    <row r="29" spans="2:17" ht="13.5" customHeight="1" thickBot="1">
      <c r="B29" s="11"/>
      <c r="C29" s="2"/>
      <c r="D29" s="5"/>
      <c r="E29" s="15" t="str">
        <f>VLOOKUP("Herren"&amp;F29,Zeitplan!$A$1:$D$32,4,0)&amp;", "&amp;VLOOKUP("Herren"&amp;F29,Zeitplan!$A$1:$E$32,5,0)&amp;": Platz "&amp;VLOOKUP("Herren"&amp;F29,Zeitplan!$A$1:$F$32,6,0)</f>
        <v>Sonntag, 10:00 Uhr: Platz 4</v>
      </c>
      <c r="F29" s="24">
        <v>20</v>
      </c>
      <c r="J29" s="24"/>
      <c r="M29" s="15" t="str">
        <f>VLOOKUP("Herren"&amp;N29,Zeitplan!$A$1:$D$32,4,0)&amp;", "&amp;VLOOKUP("Herren"&amp;N29,Zeitplan!$A$1:$E$32,5,0)&amp;": Platz "&amp;VLOOKUP("Herren"&amp;N29,Zeitplan!$A$1:$F$32,6,0)</f>
        <v>Sonntag, 10:00 Uhr: Platz 2</v>
      </c>
      <c r="N29" s="24">
        <v>18</v>
      </c>
      <c r="O29" s="2">
        <f>IF(N25=N33,"",IF(N25&gt;N33,M25,M33))</f>
      </c>
      <c r="P29" s="5"/>
      <c r="Q29" s="1"/>
    </row>
    <row r="30" spans="2:10" ht="13.5" customHeight="1" thickBot="1">
      <c r="B30" s="1"/>
      <c r="F30" s="24"/>
      <c r="I30" s="3" t="s">
        <v>14</v>
      </c>
      <c r="J30" s="26"/>
    </row>
    <row r="31" spans="2:12" ht="13.5" customHeight="1" thickBot="1">
      <c r="B31" s="1"/>
      <c r="C31">
        <f>IF(N25=N33,"",IF(N25&gt;N33,M33,M25))</f>
      </c>
      <c r="G31" s="2">
        <f>IF(F30=F32,"",IF(F30&gt;F32,E30,E32))</f>
      </c>
      <c r="H31" s="5"/>
      <c r="I31" s="15" t="str">
        <f>VLOOKUP(J31,Zeitplan!$C$1:$D$25,2,0)&amp;", "&amp;VLOOKUP(J31,Zeitplan!$C$1:$E$25,3,0)&amp;": Platz "&amp;VLOOKUP(J31,Zeitplan!$C$1:$F$25,4,0)</f>
        <v>Samstag, 11:15 Uhr: Platz 2</v>
      </c>
      <c r="J31" s="24">
        <v>7</v>
      </c>
      <c r="K31" s="2">
        <f>IF(J30=J32,"",IF(J30&gt;J32,I30,I32))</f>
      </c>
      <c r="L31" s="5"/>
    </row>
    <row r="32" spans="2:10" ht="13.5" customHeight="1" thickBot="1">
      <c r="B32" s="1"/>
      <c r="I32" s="3" t="s">
        <v>27</v>
      </c>
      <c r="J32" s="26"/>
    </row>
    <row r="33" spans="2:14" ht="13.5" customHeight="1" thickBot="1">
      <c r="B33" s="1"/>
      <c r="E33" s="2"/>
      <c r="F33" s="5"/>
      <c r="G33" s="15" t="str">
        <f>VLOOKUP(H33,Zeitplan!$C$1:$D$25,2,0)&amp;", "&amp;VLOOKUP(H33,Zeitplan!$C$1:$E$25,3,0)&amp;": Platz "&amp;VLOOKUP(H33,Zeitplan!$C$1:$F$25,4,0)</f>
        <v>Samstag, 16:45 Uhr: Platz 3</v>
      </c>
      <c r="H33" s="24">
        <v>16</v>
      </c>
      <c r="J33" s="24"/>
      <c r="K33" s="15" t="str">
        <f>VLOOKUP("Herren"&amp;L33,Zeitplan!$A$1:$D$32,4,0)&amp;", "&amp;VLOOKUP("Herren"&amp;L33,Zeitplan!$A$1:$E$32,5,0)&amp;": Platz "&amp;VLOOKUP("Herren"&amp;L33,Zeitplan!$A$1:$F$32,6,0)</f>
        <v>Samstag, 16:45 Uhr: Platz 1</v>
      </c>
      <c r="L33" s="24">
        <v>12</v>
      </c>
      <c r="M33" s="2">
        <f>IF(L31=L35,"",IF(L31&gt;L35,K31,K35))</f>
      </c>
      <c r="N33" s="5"/>
    </row>
    <row r="34" spans="2:10" ht="13.5" customHeight="1" thickBot="1">
      <c r="B34" s="1"/>
      <c r="I34" s="18" t="s">
        <v>18</v>
      </c>
      <c r="J34" s="26"/>
    </row>
    <row r="35" spans="2:12" ht="13.5" customHeight="1" thickBot="1">
      <c r="B35" s="1"/>
      <c r="G35" s="19"/>
      <c r="H35" s="5"/>
      <c r="I35" s="15" t="str">
        <f>VLOOKUP(J35,Zeitplan!$C$1:$D$25,2,0)&amp;", "&amp;VLOOKUP(J35,Zeitplan!$C$1:$E$25,3,0)&amp;": Platz "&amp;VLOOKUP(J35,Zeitplan!$C$1:$F$25,4,0)</f>
        <v>Samstag, 13:00 Uhr: Platz 1</v>
      </c>
      <c r="J35" s="24">
        <v>8</v>
      </c>
      <c r="K35" s="19"/>
      <c r="L35" s="5"/>
    </row>
    <row r="36" spans="2:10" ht="13.5" customHeight="1" thickBot="1">
      <c r="B36" s="1"/>
      <c r="I36" s="18" t="s">
        <v>26</v>
      </c>
      <c r="J36" s="4"/>
    </row>
    <row r="39" ht="15">
      <c r="K39" s="1"/>
    </row>
  </sheetData>
  <sheetProtection formatColumns="0" formatRows="0" selectLockedCell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zoomScalePageLayoutView="0" workbookViewId="0" topLeftCell="B1">
      <selection activeCell="E17" sqref="E17"/>
    </sheetView>
  </sheetViews>
  <sheetFormatPr defaultColWidth="11.5546875" defaultRowHeight="15" outlineLevelCol="1"/>
  <cols>
    <col min="1" max="1" width="2.3359375" style="0" hidden="1" customWidth="1" outlineLevel="1"/>
    <col min="2" max="2" width="11.5546875" style="0" customWidth="1" collapsed="1"/>
    <col min="3" max="3" width="22.77734375" style="0" bestFit="1" customWidth="1"/>
    <col min="4" max="4" width="15.6640625" style="0" customWidth="1"/>
    <col min="5" max="5" width="15.3359375" style="0" bestFit="1" customWidth="1"/>
    <col min="6" max="11" width="4.4453125" style="0" customWidth="1"/>
    <col min="12" max="12" width="15.3359375" style="0" hidden="1" customWidth="1" outlineLevel="1"/>
    <col min="13" max="13" width="10.3359375" style="0" hidden="1" customWidth="1" outlineLevel="1"/>
    <col min="14" max="16" width="11.77734375" style="0" hidden="1" customWidth="1" outlineLevel="1"/>
    <col min="17" max="18" width="12.99609375" style="0" hidden="1" customWidth="1" outlineLevel="1"/>
    <col min="19" max="19" width="11.5546875" style="0" customWidth="1" collapsed="1"/>
  </cols>
  <sheetData>
    <row r="1" spans="4:6" ht="15.75">
      <c r="D1" s="17"/>
      <c r="F1" s="16" t="s">
        <v>36</v>
      </c>
    </row>
    <row r="3" spans="3:9" ht="18">
      <c r="C3" s="29" t="s">
        <v>69</v>
      </c>
      <c r="D3" s="29" t="s">
        <v>1</v>
      </c>
      <c r="E3" s="30" t="s">
        <v>57</v>
      </c>
      <c r="F3" s="37" t="s">
        <v>58</v>
      </c>
      <c r="G3" s="37"/>
      <c r="H3" s="37" t="s">
        <v>56</v>
      </c>
      <c r="I3" s="37"/>
    </row>
    <row r="4" spans="4:9" ht="15">
      <c r="D4" s="23" t="s">
        <v>76</v>
      </c>
      <c r="E4" s="28">
        <f>COUNTIF($L$11:$L$16,D4)</f>
        <v>0</v>
      </c>
      <c r="F4" s="23">
        <f>COUNTIF($N$11:$N$16,$D4)+COUNTIF($O$11:$O$16,$D4)+COUNTIF($P$11:$P$16,$D4)</f>
        <v>0</v>
      </c>
      <c r="G4" s="23">
        <f>SUMIF($D$11:$D$16,$D4,$M$11:$M$16)+SUMIF($E$11:$E$16,$D4,$M$11:$M$16)-F4</f>
        <v>0</v>
      </c>
      <c r="H4" s="23">
        <f>SUMIF($D$11:$D$16,$D4,$F$11:$F$16)+SUMIF($D$11:$D$16,$D4,$H$11:$H$16)+SUMIF($D$11:$D$16,$D4,$J$11:$J$16)+SUMIF($E$11:$E$16,$D4,$I$11:$I$16)+SUMIF($E$11:$E$16,$D4,$G$11:$G$16)+SUMIF($E$11:$E$16,$D4,$K$11:$K$16)</f>
        <v>0</v>
      </c>
      <c r="I4" s="23">
        <f>SUMIF($D$11:$D$16,$D4,$G$11:$G$16)+SUMIF($D$11:$D$16,$D4,$I$11:$I$16)+SUMIF($D$11:$D$16,$D4,$K$11:$K$16)+SUMIF($E$11:$E$16,$D4,$H$11:$H$16)+SUMIF($E$11:$E$16,$D4,$F$11:$F$16)+SUMIF($E$11:$E$16,$D4,$J$11:$J$16)</f>
        <v>0</v>
      </c>
    </row>
    <row r="5" spans="4:9" ht="15">
      <c r="D5" s="23" t="s">
        <v>35</v>
      </c>
      <c r="E5" s="28">
        <f>COUNTIF($L$11:$L$16,D5)</f>
        <v>0</v>
      </c>
      <c r="F5" s="23">
        <f>COUNTIF($N$11:$N$16,$D5)+COUNTIF($O$11:$O$16,$D5)+COUNTIF($P$11:$P$16,$D5)</f>
        <v>0</v>
      </c>
      <c r="G5" s="23">
        <f>SUMIF($D$11:$D$16,$D5,$M$11:$M$16)+SUMIF($E$11:$E$16,$D5,$M$11:$M$16)-F5</f>
        <v>0</v>
      </c>
      <c r="H5" s="23">
        <f>SUMIF($D$11:$D$16,$D5,$F$11:$F$16)+SUMIF($D$11:$D$16,$D5,$H$11:$H$16)+SUMIF($D$11:$D$16,$D5,$J$11:$J$16)+SUMIF($E$11:$E$16,$D5,$I$11:$I$16)+SUMIF($E$11:$E$16,$D5,$G$11:$G$16)+SUMIF($E$11:$E$16,$D5,$K$11:$K$16)</f>
        <v>0</v>
      </c>
      <c r="I5" s="23">
        <f>SUMIF($D$11:$D$16,$D5,$G$11:$G$16)+SUMIF($D$11:$D$16,$D5,$I$11:$I$16)+SUMIF($D$11:$D$16,$D5,$K$11:$K$16)+SUMIF($E$11:$E$16,$D5,$H$11:$H$16)+SUMIF($E$11:$E$16,$D5,$F$11:$F$16)+SUMIF($E$11:$E$16,$D5,$J$11:$J$16)</f>
        <v>0</v>
      </c>
    </row>
    <row r="6" spans="4:9" ht="15">
      <c r="D6" s="23" t="s">
        <v>75</v>
      </c>
      <c r="E6" s="28">
        <f>COUNTIF($L$11:$L$16,D6)</f>
        <v>0</v>
      </c>
      <c r="F6" s="23">
        <f>COUNTIF($N$11:$N$16,$D6)+COUNTIF($O$11:$O$16,$D6)+COUNTIF($P$11:$P$16,$D6)</f>
        <v>0</v>
      </c>
      <c r="G6" s="23">
        <f>SUMIF($D$11:$D$16,$D6,$M$11:$M$16)+SUMIF($E$11:$E$16,$D6,$M$11:$M$16)-F6</f>
        <v>0</v>
      </c>
      <c r="H6" s="23">
        <f>SUMIF($D$11:$D$16,$D6,$F$11:$F$16)+SUMIF($D$11:$D$16,$D6,$H$11:$H$16)+SUMIF($D$11:$D$16,$D6,$J$11:$J$16)+SUMIF($E$11:$E$16,$D6,$I$11:$I$16)+SUMIF($E$11:$E$16,$D6,$G$11:$G$16)+SUMIF($E$11:$E$16,$D6,$K$11:$K$16)</f>
        <v>0</v>
      </c>
      <c r="I6" s="23">
        <f>SUMIF($D$11:$D$16,$D6,$G$11:$G$16)+SUMIF($D$11:$D$16,$D6,$I$11:$I$16)+SUMIF($D$11:$D$16,$D6,$K$11:$K$16)+SUMIF($E$11:$E$16,$D6,$H$11:$H$16)+SUMIF($E$11:$E$16,$D6,$F$11:$F$16)+SUMIF($E$11:$E$16,$D6,$J$11:$J$16)</f>
        <v>0</v>
      </c>
    </row>
    <row r="7" spans="4:9" ht="15">
      <c r="D7" s="23"/>
      <c r="E7" s="28">
        <f>COUNTIF($L$11:$L$16,D7)</f>
        <v>0</v>
      </c>
      <c r="F7" s="23">
        <f>COUNTIF($N$11:$N$16,$D7)+COUNTIF($O$11:$O$16,$D7)+COUNTIF($P$11:$P$16,$D7)</f>
        <v>0</v>
      </c>
      <c r="G7" s="23">
        <f>SUMIF($D$11:$D$16,$D7,$M$11:$M$16)+SUMIF($E$11:$E$16,$D7,$M$11:$M$16)-F7</f>
        <v>0</v>
      </c>
      <c r="H7" s="23">
        <f>SUMIF($D$11:$D$16,$D7,$F$11:$F$16)+SUMIF($D$11:$D$16,$D7,$H$11:$H$16)+SUMIF($D$11:$D$16,$D7,$J$11:$J$16)+SUMIF($E$11:$E$16,$D7,$I$11:$I$16)+SUMIF($E$11:$E$16,$D7,$G$11:$G$16)+SUMIF($E$11:$E$16,$D7,$K$11:$K$16)</f>
        <v>0</v>
      </c>
      <c r="I7" s="23">
        <f>SUMIF($D$11:$D$16,$D7,$G$11:$G$16)+SUMIF($D$11:$D$16,$D7,$I$11:$I$16)+SUMIF($D$11:$D$16,$D7,$K$11:$K$16)+SUMIF($E$11:$E$16,$D7,$H$11:$H$16)+SUMIF($E$11:$E$16,$D7,$F$11:$F$16)+SUMIF($E$11:$E$16,$D7,$J$11:$J$16)</f>
        <v>0</v>
      </c>
    </row>
    <row r="8" ht="15">
      <c r="E8" s="9"/>
    </row>
    <row r="9" ht="15">
      <c r="E9" s="9"/>
    </row>
    <row r="10" spans="2:18" ht="18">
      <c r="B10" s="29" t="s">
        <v>30</v>
      </c>
      <c r="C10" s="29" t="s">
        <v>68</v>
      </c>
      <c r="D10" s="29" t="s">
        <v>37</v>
      </c>
      <c r="E10" s="30" t="s">
        <v>38</v>
      </c>
      <c r="F10" s="37" t="s">
        <v>52</v>
      </c>
      <c r="G10" s="37"/>
      <c r="H10" s="37" t="s">
        <v>53</v>
      </c>
      <c r="I10" s="37"/>
      <c r="J10" s="37" t="s">
        <v>54</v>
      </c>
      <c r="K10" s="37"/>
      <c r="L10" s="23" t="s">
        <v>55</v>
      </c>
      <c r="M10" s="23" t="s">
        <v>59</v>
      </c>
      <c r="N10" s="23" t="s">
        <v>65</v>
      </c>
      <c r="O10" s="23" t="s">
        <v>66</v>
      </c>
      <c r="P10" s="23" t="s">
        <v>67</v>
      </c>
      <c r="Q10" s="23" t="s">
        <v>60</v>
      </c>
      <c r="R10" s="23" t="s">
        <v>61</v>
      </c>
    </row>
    <row r="11" spans="1:18" ht="15">
      <c r="A11">
        <v>1</v>
      </c>
      <c r="B11" s="21" t="s">
        <v>9</v>
      </c>
      <c r="C11" s="15" t="str">
        <f>VLOOKUP("Damen"&amp;A11,Zeitplan!$A$1:$D$32,4,0)&amp;", "&amp;VLOOKUP("Damen"&amp;A11,Zeitplan!$A$1:$E$32,5,0)&amp;": Platz "&amp;VLOOKUP("Damen"&amp;A11,Zeitplan!$A$1:$F$32,6,0)</f>
        <v>Samstag, 09:30 Uhr: Platz 1</v>
      </c>
      <c r="D11" s="23" t="str">
        <f>D4</f>
        <v>Amelie Witzleben</v>
      </c>
      <c r="E11" s="28" t="str">
        <f>D5</f>
        <v>Daniela Blessmann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3">
        <f aca="true" t="shared" si="0" ref="L11:L16">IF(Q11&gt;R11,D11,IF(Q11=R11,"",E11))</f>
      </c>
      <c r="M11" s="9">
        <f aca="true" t="shared" si="1" ref="M11:M16">COUNTIF(N11:P11,"*?")</f>
        <v>0</v>
      </c>
      <c r="N11" s="31">
        <f aca="true" t="shared" si="2" ref="N11:N16">IF(G11&gt;F11,$E11,IF(G11=F11,"",$D11))</f>
      </c>
      <c r="O11" s="31">
        <f aca="true" t="shared" si="3" ref="O11:O16">IF(I11&gt;H11,$E11,IF(I11=H11,"",$D11))</f>
      </c>
      <c r="P11" s="31">
        <f aca="true" t="shared" si="4" ref="P11:P16">IF(K11&gt;J11,$E11,IF(K11=J11,"",$D11))</f>
      </c>
      <c r="Q11" s="9">
        <f aca="true" t="shared" si="5" ref="Q11:R16">COUNTIF($N11:$P11,D11)</f>
        <v>0</v>
      </c>
      <c r="R11" s="9">
        <f t="shared" si="5"/>
        <v>0</v>
      </c>
    </row>
    <row r="12" spans="1:18" ht="15">
      <c r="A12">
        <v>2</v>
      </c>
      <c r="B12" s="21" t="s">
        <v>10</v>
      </c>
      <c r="C12" s="15" t="str">
        <f>VLOOKUP("Damen"&amp;A12,Zeitplan!$A$1:$D$32,4,0)&amp;", "&amp;VLOOKUP("Damen"&amp;A12,Zeitplan!$A$1:$E$32,5,0)&amp;": Platz "&amp;VLOOKUP("Damen"&amp;A12,Zeitplan!$A$1:$F$32,6,0)</f>
        <v>Samstag, 11:15 Uhr: Platz 1</v>
      </c>
      <c r="D12" s="23" t="str">
        <f>D6</f>
        <v>Birte Hilbert</v>
      </c>
      <c r="E12" s="28" t="str">
        <f>D4</f>
        <v>Amelie Witzleben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3">
        <f t="shared" si="0"/>
      </c>
      <c r="M12" s="9">
        <f t="shared" si="1"/>
        <v>0</v>
      </c>
      <c r="N12" s="31">
        <f t="shared" si="2"/>
      </c>
      <c r="O12" s="31">
        <f t="shared" si="3"/>
      </c>
      <c r="P12" s="31">
        <f t="shared" si="4"/>
      </c>
      <c r="Q12" s="9">
        <f t="shared" si="5"/>
        <v>0</v>
      </c>
      <c r="R12" s="9">
        <f t="shared" si="5"/>
        <v>0</v>
      </c>
    </row>
    <row r="13" spans="1:18" ht="15">
      <c r="A13">
        <v>3</v>
      </c>
      <c r="B13" s="21" t="s">
        <v>11</v>
      </c>
      <c r="C13" s="15" t="str">
        <f>VLOOKUP("Damen"&amp;A13,Zeitplan!$A$1:$D$32,4,0)&amp;", "&amp;VLOOKUP("Damen"&amp;A13,Zeitplan!$A$1:$E$32,5,0)&amp;": Platz "&amp;VLOOKUP("Damen"&amp;A13,Zeitplan!$A$1:$F$32,6,0)</f>
        <v>Samstag, 15:00 Uhr: Platz 3</v>
      </c>
      <c r="D13" s="23" t="str">
        <f>D5</f>
        <v>Daniela Blessmann</v>
      </c>
      <c r="E13" s="28" t="str">
        <f>D6</f>
        <v>Birte Hilbert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3">
        <f t="shared" si="0"/>
      </c>
      <c r="M13" s="9">
        <f t="shared" si="1"/>
        <v>0</v>
      </c>
      <c r="N13" s="31">
        <f t="shared" si="2"/>
      </c>
      <c r="O13" s="31">
        <f t="shared" si="3"/>
      </c>
      <c r="P13" s="31">
        <f t="shared" si="4"/>
      </c>
      <c r="Q13" s="9">
        <f t="shared" si="5"/>
        <v>0</v>
      </c>
      <c r="R13" s="9">
        <f t="shared" si="5"/>
        <v>0</v>
      </c>
    </row>
    <row r="14" spans="2:18" ht="15">
      <c r="B14" s="21"/>
      <c r="C14" s="15"/>
      <c r="D14" s="23"/>
      <c r="E14" s="28"/>
      <c r="F14" s="28"/>
      <c r="G14" s="28"/>
      <c r="H14" s="28"/>
      <c r="I14" s="28"/>
      <c r="J14" s="28"/>
      <c r="K14" s="28"/>
      <c r="L14" s="23"/>
      <c r="M14" s="9"/>
      <c r="N14" s="31"/>
      <c r="O14" s="31"/>
      <c r="P14" s="31"/>
      <c r="Q14" s="9"/>
      <c r="R14" s="9"/>
    </row>
    <row r="15" spans="2:18" ht="18">
      <c r="B15" s="21"/>
      <c r="C15" s="29" t="s">
        <v>7</v>
      </c>
      <c r="E15" s="28"/>
      <c r="F15" s="28"/>
      <c r="G15" s="28"/>
      <c r="H15" s="28"/>
      <c r="I15" s="28"/>
      <c r="J15" s="28"/>
      <c r="K15" s="28"/>
      <c r="L15" s="23"/>
      <c r="M15" s="9"/>
      <c r="N15" s="31"/>
      <c r="O15" s="31"/>
      <c r="P15" s="31"/>
      <c r="Q15" s="9"/>
      <c r="R15" s="9"/>
    </row>
    <row r="16" spans="1:18" ht="15">
      <c r="A16">
        <v>4</v>
      </c>
      <c r="B16" s="21" t="s">
        <v>12</v>
      </c>
      <c r="C16" s="15" t="str">
        <f>VLOOKUP("Damen"&amp;A16,Zeitplan!$A$1:$D$32,4,0)&amp;", "&amp;VLOOKUP("Damen"&amp;A16,Zeitplan!$A$1:$E$32,5,0)&amp;": Platz "&amp;VLOOKUP("Damen"&amp;A16,Zeitplan!$A$1:$F$32,6,0)</f>
        <v>Sonntag, 11:45 Uhr: Platz 1</v>
      </c>
      <c r="D16" s="23" t="s">
        <v>79</v>
      </c>
      <c r="E16" s="28" t="s">
        <v>80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3">
        <f t="shared" si="0"/>
      </c>
      <c r="M16" s="9">
        <f t="shared" si="1"/>
        <v>0</v>
      </c>
      <c r="N16" s="31">
        <f t="shared" si="2"/>
      </c>
      <c r="O16" s="31">
        <f t="shared" si="3"/>
      </c>
      <c r="P16" s="31">
        <f t="shared" si="4"/>
      </c>
      <c r="Q16" s="9">
        <f t="shared" si="5"/>
        <v>0</v>
      </c>
      <c r="R16" s="9">
        <f t="shared" si="5"/>
        <v>0</v>
      </c>
    </row>
    <row r="17" ht="15">
      <c r="E17" s="9"/>
    </row>
    <row r="18" ht="15">
      <c r="E18" s="9"/>
    </row>
    <row r="19" ht="15">
      <c r="D19" s="21" t="s">
        <v>62</v>
      </c>
    </row>
    <row r="20" ht="15">
      <c r="D20" s="21" t="s">
        <v>63</v>
      </c>
    </row>
    <row r="21" ht="15">
      <c r="D21" s="21" t="s">
        <v>64</v>
      </c>
    </row>
  </sheetData>
  <sheetProtection/>
  <mergeCells count="5">
    <mergeCell ref="F3:G3"/>
    <mergeCell ref="H3:I3"/>
    <mergeCell ref="F10:G10"/>
    <mergeCell ref="J10:K10"/>
    <mergeCell ref="H10:I10"/>
  </mergeCells>
  <printOptions/>
  <pageMargins left="0.7" right="0.7" top="0.787401575" bottom="0.787401575" header="0.3" footer="0.3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1">
      <selection activeCell="C29" sqref="C29"/>
    </sheetView>
  </sheetViews>
  <sheetFormatPr defaultColWidth="11.5546875" defaultRowHeight="15"/>
  <cols>
    <col min="1" max="1" width="7.99609375" style="33" customWidth="1"/>
  </cols>
  <sheetData>
    <row r="1" spans="2:6" ht="15.75">
      <c r="B1" s="38" t="s">
        <v>70</v>
      </c>
      <c r="C1" s="38"/>
      <c r="D1" s="38"/>
      <c r="E1" s="38"/>
      <c r="F1" s="38"/>
    </row>
    <row r="3" spans="2:6" ht="15.75">
      <c r="B3" s="10" t="s">
        <v>29</v>
      </c>
      <c r="C3" s="10" t="s">
        <v>72</v>
      </c>
      <c r="D3" s="10" t="s">
        <v>32</v>
      </c>
      <c r="E3" s="10" t="s">
        <v>31</v>
      </c>
      <c r="F3" s="10" t="s">
        <v>0</v>
      </c>
    </row>
    <row r="4" spans="1:6" ht="15">
      <c r="A4" s="33" t="str">
        <f>B4&amp;C4</f>
        <v>Herren2</v>
      </c>
      <c r="B4" s="22" t="s">
        <v>33</v>
      </c>
      <c r="C4" s="9">
        <v>2</v>
      </c>
      <c r="D4" s="22" t="s">
        <v>39</v>
      </c>
      <c r="E4" s="22" t="s">
        <v>41</v>
      </c>
      <c r="F4" s="9">
        <v>2</v>
      </c>
    </row>
    <row r="5" spans="1:6" ht="15">
      <c r="A5" s="33" t="str">
        <f aca="true" t="shared" si="0" ref="A5:A20">B5&amp;C5</f>
        <v>Herren3</v>
      </c>
      <c r="B5" s="22" t="s">
        <v>33</v>
      </c>
      <c r="C5" s="9">
        <v>3</v>
      </c>
      <c r="D5" s="22" t="s">
        <v>39</v>
      </c>
      <c r="E5" s="22" t="s">
        <v>41</v>
      </c>
      <c r="F5" s="9">
        <v>3</v>
      </c>
    </row>
    <row r="6" spans="1:6" ht="15">
      <c r="A6" s="33" t="str">
        <f t="shared" si="0"/>
        <v>Herren4</v>
      </c>
      <c r="B6" s="22" t="s">
        <v>33</v>
      </c>
      <c r="C6" s="9">
        <v>4</v>
      </c>
      <c r="D6" s="22" t="s">
        <v>39</v>
      </c>
      <c r="E6" s="22" t="s">
        <v>41</v>
      </c>
      <c r="F6" s="9">
        <v>4</v>
      </c>
    </row>
    <row r="7" spans="1:6" ht="15">
      <c r="A7" s="33" t="str">
        <f t="shared" si="0"/>
        <v>Damen1</v>
      </c>
      <c r="B7" s="22" t="s">
        <v>34</v>
      </c>
      <c r="C7" s="9">
        <v>1</v>
      </c>
      <c r="D7" s="22" t="s">
        <v>39</v>
      </c>
      <c r="E7" s="22" t="s">
        <v>41</v>
      </c>
      <c r="F7" s="9">
        <v>1</v>
      </c>
    </row>
    <row r="8" spans="1:6" ht="15">
      <c r="A8" s="33" t="str">
        <f t="shared" si="0"/>
        <v>Herren5</v>
      </c>
      <c r="B8" s="22" t="s">
        <v>33</v>
      </c>
      <c r="C8" s="9">
        <v>5</v>
      </c>
      <c r="D8" s="22" t="s">
        <v>39</v>
      </c>
      <c r="E8" s="22" t="s">
        <v>42</v>
      </c>
      <c r="F8" s="9">
        <v>3</v>
      </c>
    </row>
    <row r="9" spans="1:6" ht="15">
      <c r="A9" s="33" t="str">
        <f t="shared" si="0"/>
        <v>Herren6</v>
      </c>
      <c r="B9" s="22" t="s">
        <v>33</v>
      </c>
      <c r="C9" s="9">
        <v>6</v>
      </c>
      <c r="D9" s="22" t="s">
        <v>39</v>
      </c>
      <c r="E9" s="22" t="s">
        <v>42</v>
      </c>
      <c r="F9" s="9">
        <v>4</v>
      </c>
    </row>
    <row r="10" spans="1:6" ht="15">
      <c r="A10" s="33" t="str">
        <f t="shared" si="0"/>
        <v>Damen2</v>
      </c>
      <c r="B10" s="22" t="s">
        <v>34</v>
      </c>
      <c r="C10" s="9">
        <v>2</v>
      </c>
      <c r="D10" s="22" t="s">
        <v>39</v>
      </c>
      <c r="E10" s="22" t="s">
        <v>42</v>
      </c>
      <c r="F10" s="9">
        <v>1</v>
      </c>
    </row>
    <row r="11" spans="1:6" ht="15">
      <c r="A11" s="33" t="str">
        <f t="shared" si="0"/>
        <v>Herren7</v>
      </c>
      <c r="B11" s="22" t="s">
        <v>33</v>
      </c>
      <c r="C11" s="9">
        <v>7</v>
      </c>
      <c r="D11" s="22" t="s">
        <v>39</v>
      </c>
      <c r="E11" s="22" t="s">
        <v>42</v>
      </c>
      <c r="F11" s="9">
        <v>2</v>
      </c>
    </row>
    <row r="12" spans="1:6" ht="15">
      <c r="A12" s="33" t="str">
        <f t="shared" si="0"/>
        <v>Herren8</v>
      </c>
      <c r="B12" s="22" t="s">
        <v>33</v>
      </c>
      <c r="C12" s="9">
        <v>8</v>
      </c>
      <c r="D12" s="22" t="s">
        <v>39</v>
      </c>
      <c r="E12" s="22" t="s">
        <v>43</v>
      </c>
      <c r="F12" s="9">
        <v>1</v>
      </c>
    </row>
    <row r="13" spans="1:6" ht="15">
      <c r="A13" s="33" t="str">
        <f t="shared" si="0"/>
        <v>Herren9</v>
      </c>
      <c r="B13" s="22" t="s">
        <v>33</v>
      </c>
      <c r="C13" s="9">
        <v>9</v>
      </c>
      <c r="D13" s="22" t="s">
        <v>39</v>
      </c>
      <c r="E13" s="22" t="s">
        <v>43</v>
      </c>
      <c r="F13" s="9">
        <v>3</v>
      </c>
    </row>
    <row r="14" spans="1:6" ht="15">
      <c r="A14" s="33" t="str">
        <f t="shared" si="0"/>
        <v>Herren10</v>
      </c>
      <c r="B14" s="22" t="s">
        <v>33</v>
      </c>
      <c r="C14" s="9">
        <v>10</v>
      </c>
      <c r="D14" s="22" t="s">
        <v>39</v>
      </c>
      <c r="E14" s="22" t="s">
        <v>43</v>
      </c>
      <c r="F14" s="9">
        <v>4</v>
      </c>
    </row>
    <row r="15" spans="1:6" ht="15">
      <c r="A15" s="33" t="str">
        <f t="shared" si="0"/>
        <v>Herren11</v>
      </c>
      <c r="B15" s="22" t="s">
        <v>33</v>
      </c>
      <c r="C15" s="9">
        <v>11</v>
      </c>
      <c r="D15" s="22" t="s">
        <v>39</v>
      </c>
      <c r="E15" s="22" t="s">
        <v>44</v>
      </c>
      <c r="F15" s="9">
        <v>4</v>
      </c>
    </row>
    <row r="16" spans="1:6" ht="15">
      <c r="A16" s="33" t="str">
        <f t="shared" si="0"/>
        <v>Damen3</v>
      </c>
      <c r="B16" s="22" t="s">
        <v>34</v>
      </c>
      <c r="C16" s="9">
        <v>3</v>
      </c>
      <c r="D16" s="22" t="s">
        <v>39</v>
      </c>
      <c r="E16" s="22" t="s">
        <v>44</v>
      </c>
      <c r="F16" s="9">
        <v>3</v>
      </c>
    </row>
    <row r="17" spans="1:6" ht="15">
      <c r="A17" s="33" t="str">
        <f t="shared" si="0"/>
        <v>Herren14</v>
      </c>
      <c r="B17" s="22" t="s">
        <v>33</v>
      </c>
      <c r="C17" s="9">
        <v>14</v>
      </c>
      <c r="D17" s="22" t="s">
        <v>39</v>
      </c>
      <c r="E17" s="22" t="s">
        <v>44</v>
      </c>
      <c r="F17" s="9">
        <v>1</v>
      </c>
    </row>
    <row r="18" spans="1:6" ht="15">
      <c r="A18" s="33" t="str">
        <f t="shared" si="0"/>
        <v>Herren12</v>
      </c>
      <c r="B18" s="22" t="s">
        <v>33</v>
      </c>
      <c r="C18" s="9">
        <v>12</v>
      </c>
      <c r="D18" s="22" t="s">
        <v>39</v>
      </c>
      <c r="E18" s="22" t="s">
        <v>45</v>
      </c>
      <c r="F18" s="9">
        <v>1</v>
      </c>
    </row>
    <row r="19" spans="1:6" ht="15">
      <c r="A19" s="33" t="str">
        <f t="shared" si="0"/>
        <v>Herren16</v>
      </c>
      <c r="B19" s="22" t="s">
        <v>33</v>
      </c>
      <c r="C19" s="9">
        <v>16</v>
      </c>
      <c r="D19" s="22" t="s">
        <v>39</v>
      </c>
      <c r="E19" s="22" t="s">
        <v>45</v>
      </c>
      <c r="F19" s="9">
        <v>3</v>
      </c>
    </row>
    <row r="20" spans="1:6" ht="15">
      <c r="A20" s="33" t="str">
        <f t="shared" si="0"/>
        <v>Herren15</v>
      </c>
      <c r="B20" s="22" t="s">
        <v>33</v>
      </c>
      <c r="C20" s="9">
        <v>15</v>
      </c>
      <c r="D20" s="22" t="s">
        <v>39</v>
      </c>
      <c r="E20" s="22" t="s">
        <v>45</v>
      </c>
      <c r="F20" s="9">
        <v>4</v>
      </c>
    </row>
    <row r="21" spans="2:6" ht="15">
      <c r="B21" s="22"/>
      <c r="C21" s="9"/>
      <c r="D21" s="22"/>
      <c r="E21" s="22"/>
      <c r="F21" s="9"/>
    </row>
    <row r="22" spans="2:6" ht="15.75">
      <c r="B22" s="39" t="s">
        <v>71</v>
      </c>
      <c r="C22" s="39"/>
      <c r="D22" s="39"/>
      <c r="E22" s="39"/>
      <c r="F22" s="39"/>
    </row>
    <row r="23" spans="2:6" ht="15">
      <c r="B23" s="22"/>
      <c r="C23" s="9"/>
      <c r="D23" s="22"/>
      <c r="E23" s="22"/>
      <c r="F23" s="9"/>
    </row>
    <row r="24" spans="1:6" ht="15">
      <c r="A24" s="33" t="str">
        <f aca="true" t="shared" si="1" ref="A24:A30">B24&amp;C24</f>
        <v>Herren17</v>
      </c>
      <c r="B24" s="22" t="s">
        <v>33</v>
      </c>
      <c r="C24" s="9">
        <v>17</v>
      </c>
      <c r="D24" s="22" t="s">
        <v>40</v>
      </c>
      <c r="E24" s="22" t="s">
        <v>46</v>
      </c>
      <c r="F24" s="9">
        <v>1</v>
      </c>
    </row>
    <row r="25" spans="1:6" ht="15">
      <c r="A25" s="33" t="str">
        <f t="shared" si="1"/>
        <v>Herren18</v>
      </c>
      <c r="B25" s="22" t="s">
        <v>33</v>
      </c>
      <c r="C25" s="9">
        <v>18</v>
      </c>
      <c r="D25" s="22" t="s">
        <v>40</v>
      </c>
      <c r="E25" s="22" t="s">
        <v>46</v>
      </c>
      <c r="F25" s="9">
        <v>2</v>
      </c>
    </row>
    <row r="26" spans="1:6" ht="15">
      <c r="A26" s="33" t="str">
        <f t="shared" si="1"/>
        <v>Herren19</v>
      </c>
      <c r="B26" s="22" t="s">
        <v>33</v>
      </c>
      <c r="C26" s="9">
        <v>19</v>
      </c>
      <c r="D26" s="22" t="s">
        <v>40</v>
      </c>
      <c r="E26" s="22" t="s">
        <v>46</v>
      </c>
      <c r="F26" s="9">
        <v>3</v>
      </c>
    </row>
    <row r="27" spans="1:6" ht="15">
      <c r="A27" s="33" t="str">
        <f t="shared" si="1"/>
        <v>Herren20</v>
      </c>
      <c r="B27" s="22" t="s">
        <v>33</v>
      </c>
      <c r="C27" s="9">
        <v>20</v>
      </c>
      <c r="D27" s="22" t="s">
        <v>40</v>
      </c>
      <c r="E27" s="22" t="s">
        <v>46</v>
      </c>
      <c r="F27" s="9">
        <v>4</v>
      </c>
    </row>
    <row r="28" spans="1:6" ht="15">
      <c r="A28" s="33" t="str">
        <f t="shared" si="1"/>
        <v>Damen4</v>
      </c>
      <c r="B28" s="22" t="s">
        <v>34</v>
      </c>
      <c r="C28" s="9">
        <v>4</v>
      </c>
      <c r="D28" s="22" t="s">
        <v>40</v>
      </c>
      <c r="E28" s="22" t="s">
        <v>47</v>
      </c>
      <c r="F28" s="9">
        <v>1</v>
      </c>
    </row>
    <row r="29" spans="1:6" ht="15">
      <c r="A29" s="33" t="str">
        <f t="shared" si="1"/>
        <v>Herren21</v>
      </c>
      <c r="B29" s="22" t="s">
        <v>33</v>
      </c>
      <c r="C29" s="9">
        <v>21</v>
      </c>
      <c r="D29" s="22" t="s">
        <v>40</v>
      </c>
      <c r="E29" s="22" t="s">
        <v>48</v>
      </c>
      <c r="F29" s="9">
        <v>1</v>
      </c>
    </row>
    <row r="30" spans="1:6" ht="15">
      <c r="A30" s="33" t="str">
        <f t="shared" si="1"/>
        <v>Herren22</v>
      </c>
      <c r="B30" s="22" t="s">
        <v>33</v>
      </c>
      <c r="C30" s="9">
        <v>22</v>
      </c>
      <c r="D30" s="22" t="s">
        <v>40</v>
      </c>
      <c r="E30" s="22" t="s">
        <v>48</v>
      </c>
      <c r="F30" s="9">
        <v>3</v>
      </c>
    </row>
    <row r="32" spans="2:3" ht="15">
      <c r="B32" s="32" t="s">
        <v>73</v>
      </c>
      <c r="C32" s="24" t="s">
        <v>74</v>
      </c>
    </row>
  </sheetData>
  <sheetProtection/>
  <mergeCells count="2">
    <mergeCell ref="B1:F1"/>
    <mergeCell ref="B22:F22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Poettinger Maschinenfabrik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rumeado</dc:creator>
  <cp:keywords/>
  <dc:description/>
  <cp:lastModifiedBy>Sebi</cp:lastModifiedBy>
  <cp:lastPrinted>2018-08-24T07:07:29Z</cp:lastPrinted>
  <dcterms:created xsi:type="dcterms:W3CDTF">2013-03-13T08:37:06Z</dcterms:created>
  <dcterms:modified xsi:type="dcterms:W3CDTF">2018-09-05T18:00:40Z</dcterms:modified>
  <cp:category/>
  <cp:version/>
  <cp:contentType/>
  <cp:contentStatus/>
</cp:coreProperties>
</file>